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drive\อบต.โคกสะอาด\แผนพัฒนาตำบล3 ปี  60\"/>
    </mc:Choice>
  </mc:AlternateContent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0" i="1" l="1"/>
  <c r="G20" i="1"/>
  <c r="E20" i="1"/>
  <c r="C20" i="1"/>
  <c r="B76" i="1" l="1"/>
  <c r="I75" i="1"/>
  <c r="G75" i="1"/>
  <c r="E75" i="1"/>
  <c r="C75" i="1"/>
  <c r="I74" i="1" l="1"/>
  <c r="G74" i="1"/>
  <c r="E74" i="1"/>
  <c r="C74" i="1"/>
  <c r="I73" i="1"/>
  <c r="G73" i="1"/>
  <c r="E73" i="1"/>
  <c r="C73" i="1"/>
  <c r="I72" i="1"/>
  <c r="G72" i="1"/>
  <c r="E72" i="1"/>
  <c r="C72" i="1"/>
  <c r="I71" i="1"/>
  <c r="G71" i="1"/>
  <c r="E71" i="1"/>
  <c r="C71" i="1"/>
  <c r="I70" i="1"/>
  <c r="G70" i="1"/>
  <c r="E70" i="1"/>
  <c r="C70" i="1"/>
  <c r="G62" i="1"/>
  <c r="I62" i="1" s="1"/>
  <c r="I68" i="1" s="1"/>
  <c r="E62" i="1"/>
  <c r="E68" i="1" s="1"/>
  <c r="C62" i="1"/>
  <c r="C68" i="1" s="1"/>
  <c r="H68" i="1"/>
  <c r="G68" i="1"/>
  <c r="F68" i="1"/>
  <c r="D68" i="1"/>
  <c r="I47" i="1"/>
  <c r="H47" i="1"/>
  <c r="G47" i="1"/>
  <c r="F47" i="1"/>
  <c r="E47" i="1"/>
  <c r="D47" i="1"/>
  <c r="C47" i="1"/>
  <c r="B47" i="1"/>
  <c r="I46" i="1" l="1"/>
  <c r="G46" i="1"/>
  <c r="E46" i="1"/>
  <c r="C46" i="1"/>
  <c r="I45" i="1"/>
  <c r="G45" i="1"/>
  <c r="E45" i="1"/>
  <c r="C45" i="1"/>
  <c r="I43" i="1"/>
  <c r="H43" i="1"/>
  <c r="G43" i="1"/>
  <c r="F43" i="1"/>
  <c r="E43" i="1"/>
  <c r="D43" i="1"/>
  <c r="C43" i="1"/>
  <c r="B43" i="1"/>
  <c r="I42" i="1"/>
  <c r="G42" i="1"/>
  <c r="E42" i="1"/>
  <c r="C42" i="1"/>
  <c r="I41" i="1"/>
  <c r="G41" i="1"/>
  <c r="E41" i="1"/>
  <c r="C41" i="1"/>
  <c r="I40" i="1"/>
  <c r="G40" i="1"/>
  <c r="E40" i="1"/>
  <c r="C40" i="1"/>
  <c r="I39" i="1"/>
  <c r="G39" i="1"/>
  <c r="E39" i="1"/>
  <c r="C39" i="1"/>
  <c r="I37" i="1"/>
  <c r="G37" i="1"/>
  <c r="E37" i="1"/>
  <c r="C37" i="1"/>
  <c r="I36" i="1"/>
  <c r="G36" i="1"/>
  <c r="E36" i="1"/>
  <c r="C36" i="1"/>
  <c r="I35" i="1"/>
  <c r="I21" i="1"/>
  <c r="I19" i="1"/>
  <c r="G35" i="1"/>
  <c r="E35" i="1"/>
  <c r="C35" i="1"/>
  <c r="I23" i="1"/>
  <c r="I76" i="1" s="1"/>
  <c r="H23" i="1"/>
  <c r="H76" i="1" s="1"/>
  <c r="G23" i="1"/>
  <c r="G76" i="1" s="1"/>
  <c r="F23" i="1"/>
  <c r="F76" i="1" s="1"/>
  <c r="E23" i="1"/>
  <c r="E76" i="1" s="1"/>
  <c r="D23" i="1"/>
  <c r="D76" i="1" s="1"/>
  <c r="C23" i="1"/>
  <c r="C76" i="1" s="1"/>
  <c r="B23" i="1"/>
  <c r="G21" i="1"/>
  <c r="E21" i="1"/>
  <c r="C21" i="1"/>
  <c r="G19" i="1"/>
  <c r="E19" i="1"/>
  <c r="C19" i="1"/>
  <c r="I17" i="1"/>
  <c r="H17" i="1"/>
  <c r="G17" i="1"/>
  <c r="F17" i="1"/>
  <c r="E17" i="1"/>
  <c r="D17" i="1"/>
  <c r="C17" i="1"/>
  <c r="B17" i="1"/>
  <c r="I15" i="1"/>
  <c r="G15" i="1"/>
  <c r="E15" i="1"/>
  <c r="C15" i="1"/>
  <c r="I13" i="1"/>
  <c r="G13" i="1"/>
  <c r="E13" i="1"/>
  <c r="C13" i="1"/>
  <c r="I11" i="1"/>
  <c r="I9" i="1"/>
  <c r="G11" i="1"/>
  <c r="E11" i="1"/>
  <c r="C11" i="1"/>
  <c r="G9" i="1"/>
  <c r="E9" i="1"/>
  <c r="C9" i="1"/>
</calcChain>
</file>

<file path=xl/sharedStrings.xml><?xml version="1.0" encoding="utf-8"?>
<sst xmlns="http://schemas.openxmlformats.org/spreadsheetml/2006/main" count="116" uniqueCount="56">
  <si>
    <t>บัญชีสรุปโครงการพัฒนา</t>
  </si>
  <si>
    <t>องค์การบริหารส่วนตำบลโคกสะอาด</t>
  </si>
  <si>
    <t>ยุทธศาสตร์</t>
  </si>
  <si>
    <t>รวม 3 ปี</t>
  </si>
  <si>
    <t>จำนวน</t>
  </si>
  <si>
    <t>งบประมาณ</t>
  </si>
  <si>
    <t>โครงการ</t>
  </si>
  <si>
    <t>(บาท)</t>
  </si>
  <si>
    <t>1.ยุทธศาสตร์การพัฒนาด้านโครงสร้างพื้นฐาน</t>
  </si>
  <si>
    <t>รวม</t>
  </si>
  <si>
    <t>2.ยุทธศาสตร์การพัฒนาด้านเศรษฐกิจ</t>
  </si>
  <si>
    <t>2.1 ส่งเสริมการประกอบอาชีพและยกระดับรายได้</t>
  </si>
  <si>
    <t>2.2 ส่งเสริมการตลาดชุมชน  สินค้าพื้นเมือง</t>
  </si>
  <si>
    <t>2.3 ส่งเสริมการท่องเที่ยวและกิจกรรมการท่องเที่ยว</t>
  </si>
  <si>
    <t>3. ยุทธศาสตร์การพัฒนาด้านสังคม  การศึกษา</t>
  </si>
  <si>
    <t>วัฒนธรรมและนันทนาการ</t>
  </si>
  <si>
    <t>3.1 ส่งเสริมการจัดสวัสดิการสังคม</t>
  </si>
  <si>
    <t>3.3 เพิ่มช่องทางในการรับรู้ข้อมูลข่าวสาร</t>
  </si>
  <si>
    <t>ให้แก่ประชาชน</t>
  </si>
  <si>
    <t>3.4 ส่งเสริมการศึกษาของเด็ก,เยาวชน,และประชาชน</t>
  </si>
  <si>
    <t>3.5 บูรณปฏิสังขรณ์และส่งเสริมประเพณี</t>
  </si>
  <si>
    <t>3.6 ส่งเสริมภูมิปัญญาท้องถิ่น</t>
  </si>
  <si>
    <t>3.7 ส่งเสริมการนันทนาการและกิจกรรมการกีฬา</t>
  </si>
  <si>
    <t>4. ยุทธศาสตร์การพัฒนาด้านสาธารณสุข</t>
  </si>
  <si>
    <t>4.1 ส่งเสริมสุขภาพอนามัยของประชาชน</t>
  </si>
  <si>
    <t>4.2 ส่งเสริมการป้องกันและควบคุมโรคติดต่อ</t>
  </si>
  <si>
    <t>5. ยุทธศาสตร์การพัฒนาด้านทรัพยากรธรรมชาติ</t>
  </si>
  <si>
    <t>และสิ่งแวดล้อม</t>
  </si>
  <si>
    <t>5.1 การสร้างจิตสำนึกในการรักษาทรัพยากร</t>
  </si>
  <si>
    <t>ธรรมชาติและสิ่งแวดล้อม</t>
  </si>
  <si>
    <t>6. ยุทธศาสตร์ด้านการเมืองการบริหาร</t>
  </si>
  <si>
    <t>6.1 ส่งเสริมการมีส่วนร่วมในรูปแบบประชาคม</t>
  </si>
  <si>
    <t>6.2 พัฒนาบุคลากร</t>
  </si>
  <si>
    <t>6.3 การพัฒนารายได้และปรับปรุงแหล่งรายได้</t>
  </si>
  <si>
    <t>6.5 การให้บริการประชาชน</t>
  </si>
  <si>
    <t>รวมทั้งสิ้น</t>
  </si>
  <si>
    <t>ปี 2560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</si>
  <si>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</si>
  <si>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5.2  การป้องกันการทำลายทรัพยากรธรรมชาติ</t>
  </si>
  <si>
    <t>1.1 แนวทางการพัฒนาก่อสร้าง  ปรับปรุง</t>
  </si>
  <si>
    <t>บำรุงรักษาถนน  สะพาน  ท่อระบายน้ำ</t>
  </si>
  <si>
    <t>1.2 แนวทางการพัฒนาก่อสร้าง  ปรับปรุงบำรุงรักษา</t>
  </si>
  <si>
    <t>ระบบน้ำเพื่อการอุปโภค-บริโภคและการเกษตร</t>
  </si>
  <si>
    <t>1.3 แนวทางการพัฒนาติดตั้ง  ปรับปรุงระบบไฟฟ้า</t>
  </si>
  <si>
    <t>ระบบโทรคมนาคมและเสียงตามสาย</t>
  </si>
  <si>
    <t>1.4 แนวทางการพัฒนาก่อสร้าง  ปรับปรุง</t>
  </si>
  <si>
    <t>ซ่อมแซมอาคาร  สถานที่</t>
  </si>
  <si>
    <t>5.3  การบำบัดพื้นฟูทรัพยากรธรรมชาติและสิ่ง</t>
  </si>
  <si>
    <t>แวดล้อม</t>
  </si>
  <si>
    <t>3.2 ส่งเสริมการป้องกันและแก้ปัญหายาเสพติดและบรรเทาสาธารภัย</t>
  </si>
  <si>
    <t>แบบ  ผ.03</t>
  </si>
  <si>
    <t>เพื่อรองรับอาเซียน</t>
  </si>
  <si>
    <t>ปี 2561</t>
  </si>
  <si>
    <t>6.4 ปรับปรุงเครื่องมือเครื่องใช้และสถานที่ปฏิบัติงาน</t>
  </si>
  <si>
    <t>แผนพัฒนาสามปี (2560 - 2562)</t>
  </si>
  <si>
    <t>ปี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</si>
</sst>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14"/>
      <color theme="1"/>
      <name val="TH SarabunIT๙"/>
      <family val="2"/>
    </font>
    <font>
      <b/>
      <sz val="20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2"/>
      <color theme="1"/>
      <name val="TH SarabunIT๙"/>
      <family val="2"/>
    </font>
    <font>
      <b/>
      <u/>
      <sz val="16"/>
      <color theme="1"/>
      <name val="TH SarabunIT๙"/>
      <family val="2"/>
    </font>
    <font>
      <sz val="13"/>
      <color theme="1"/>
      <name val="TH SarabunIT๙"/>
      <family val="2"/>
    </font>
    <font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/>
    <xf numFmtId="3" fontId="6" fillId="0" borderId="4" xfId="0" applyNumberFormat="1" applyFont="1" applyBorder="1" applyAlignment="1"/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/>
    <xf numFmtId="3" fontId="6" fillId="0" borderId="5" xfId="0" applyNumberFormat="1" applyFont="1" applyBorder="1" applyAlignment="1"/>
    <xf numFmtId="0" fontId="6" fillId="0" borderId="6" xfId="0" applyFont="1" applyBorder="1"/>
    <xf numFmtId="3" fontId="6" fillId="0" borderId="6" xfId="0" applyNumberFormat="1" applyFont="1" applyBorder="1" applyAlignment="1"/>
    <xf numFmtId="0" fontId="5" fillId="0" borderId="3" xfId="0" applyFont="1" applyBorder="1" applyAlignment="1">
      <alignment horizontal="center"/>
    </xf>
    <xf numFmtId="0" fontId="6" fillId="0" borderId="0" xfId="0" applyFont="1" applyAlignment="1"/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187" fontId="6" fillId="0" borderId="5" xfId="1" applyNumberFormat="1" applyFont="1" applyBorder="1" applyAlignment="1"/>
    <xf numFmtId="0" fontId="6" fillId="0" borderId="10" xfId="0" applyFont="1" applyBorder="1" applyAlignment="1">
      <alignment horizontal="left"/>
    </xf>
    <xf numFmtId="0" fontId="6" fillId="0" borderId="11" xfId="0" applyFont="1" applyBorder="1"/>
    <xf numFmtId="187" fontId="5" fillId="0" borderId="3" xfId="1" applyNumberFormat="1" applyFont="1" applyBorder="1" applyAlignment="1"/>
    <xf numFmtId="0" fontId="5" fillId="0" borderId="0" xfId="0" applyFont="1" applyBorder="1" applyAlignment="1">
      <alignment horizontal="center"/>
    </xf>
    <xf numFmtId="187" fontId="5" fillId="0" borderId="0" xfId="1" applyNumberFormat="1" applyFont="1" applyBorder="1" applyAlignment="1"/>
    <xf numFmtId="0" fontId="8" fillId="0" borderId="6" xfId="0" applyFont="1" applyBorder="1" applyAlignment="1">
      <alignment horizontal="center"/>
    </xf>
    <xf numFmtId="0" fontId="5" fillId="0" borderId="4" xfId="0" applyFont="1" applyBorder="1"/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7" fontId="6" fillId="0" borderId="5" xfId="1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3" fontId="6" fillId="0" borderId="13" xfId="0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87" fontId="6" fillId="0" borderId="5" xfId="1" applyNumberFormat="1" applyFont="1" applyBorder="1" applyAlignment="1">
      <alignment horizontal="right"/>
    </xf>
    <xf numFmtId="41" fontId="6" fillId="0" borderId="5" xfId="2" applyFont="1" applyBorder="1" applyAlignment="1">
      <alignment horizontal="right"/>
    </xf>
    <xf numFmtId="187" fontId="5" fillId="0" borderId="3" xfId="1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5" xfId="1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center"/>
    </xf>
    <xf numFmtId="0" fontId="9" fillId="0" borderId="10" xfId="0" applyFont="1" applyBorder="1"/>
    <xf numFmtId="0" fontId="2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7" fontId="3" fillId="0" borderId="5" xfId="1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1" applyNumberFormat="1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3" fontId="6" fillId="0" borderId="6" xfId="0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right"/>
    </xf>
    <xf numFmtId="3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/>
    </xf>
    <xf numFmtId="3" fontId="5" fillId="0" borderId="3" xfId="1" applyNumberFormat="1" applyFont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/>
    </xf>
    <xf numFmtId="3" fontId="6" fillId="0" borderId="6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/>
    </xf>
    <xf numFmtId="3" fontId="6" fillId="0" borderId="14" xfId="1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/>
    </xf>
    <xf numFmtId="187" fontId="5" fillId="0" borderId="14" xfId="0" applyNumberFormat="1" applyFont="1" applyBorder="1" applyAlignment="1">
      <alignment horizontal="center"/>
    </xf>
    <xf numFmtId="3" fontId="8" fillId="0" borderId="6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[0]" xfId="2" builtinId="6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4" workbookViewId="0">
      <selection activeCell="C17" sqref="C17"/>
    </sheetView>
  </sheetViews>
  <sheetFormatPr defaultRowHeight="15" x14ac:dyDescent="0.25"/>
  <cols>
    <col min="1" max="1" width="37.5" style="1" customWidth="1"/>
    <col min="2" max="2" width="9.625" style="29" customWidth="1"/>
    <col min="3" max="3" width="13.125" style="36" customWidth="1"/>
    <col min="4" max="4" width="11.25" style="52" customWidth="1"/>
    <col min="5" max="5" width="13" style="36" customWidth="1"/>
    <col min="6" max="6" width="12" style="52" customWidth="1"/>
    <col min="7" max="7" width="13.375" style="36" customWidth="1"/>
    <col min="8" max="8" width="12.25" style="52" customWidth="1"/>
    <col min="9" max="9" width="13.75" style="2" customWidth="1"/>
    <col min="10" max="16384" width="9" style="1"/>
  </cols>
  <sheetData>
    <row r="1" spans="1:11" ht="21.75" x14ac:dyDescent="0.3">
      <c r="D1" s="85" t="s">
        <v>50</v>
      </c>
      <c r="E1" s="85"/>
      <c r="I1" s="60"/>
    </row>
    <row r="2" spans="1:11" ht="26.25" x14ac:dyDescent="0.4">
      <c r="A2" s="93" t="s">
        <v>0</v>
      </c>
      <c r="B2" s="93"/>
      <c r="C2" s="93"/>
      <c r="D2" s="93"/>
      <c r="E2" s="93"/>
      <c r="F2" s="93"/>
      <c r="G2" s="93"/>
      <c r="H2" s="93"/>
      <c r="I2" s="93"/>
    </row>
    <row r="3" spans="1:11" ht="26.25" x14ac:dyDescent="0.4">
      <c r="A3" s="93" t="s">
        <v>54</v>
      </c>
      <c r="B3" s="93"/>
      <c r="C3" s="93"/>
      <c r="D3" s="93"/>
      <c r="E3" s="93"/>
      <c r="F3" s="93"/>
      <c r="G3" s="93"/>
      <c r="H3" s="93"/>
      <c r="I3" s="93"/>
    </row>
    <row r="4" spans="1:11" ht="26.25" x14ac:dyDescent="0.4">
      <c r="A4" s="93" t="s">
        <v>1</v>
      </c>
      <c r="B4" s="93"/>
      <c r="C4" s="93"/>
      <c r="D4" s="93"/>
      <c r="E4" s="93"/>
      <c r="F4" s="93"/>
      <c r="G4" s="93"/>
      <c r="H4" s="93"/>
      <c r="I4" s="93"/>
      <c r="K4" s="59"/>
    </row>
    <row r="5" spans="1:11" ht="20.25" x14ac:dyDescent="0.25">
      <c r="A5" s="88" t="s">
        <v>2</v>
      </c>
      <c r="B5" s="91" t="s">
        <v>36</v>
      </c>
      <c r="C5" s="92"/>
      <c r="D5" s="91" t="s">
        <v>52</v>
      </c>
      <c r="E5" s="92"/>
      <c r="F5" s="91" t="s">
        <v>55</v>
      </c>
      <c r="G5" s="92"/>
      <c r="H5" s="91" t="s">
        <v>3</v>
      </c>
      <c r="I5" s="92"/>
    </row>
    <row r="6" spans="1:11" ht="20.25" x14ac:dyDescent="0.3">
      <c r="A6" s="89"/>
      <c r="B6" s="62" t="s">
        <v>4</v>
      </c>
      <c r="C6" s="62" t="s">
        <v>5</v>
      </c>
      <c r="D6" s="62" t="s">
        <v>4</v>
      </c>
      <c r="E6" s="62" t="s">
        <v>5</v>
      </c>
      <c r="F6" s="17" t="s">
        <v>4</v>
      </c>
      <c r="G6" s="62" t="s">
        <v>5</v>
      </c>
      <c r="H6" s="17" t="s">
        <v>4</v>
      </c>
      <c r="I6" s="62" t="s">
        <v>5</v>
      </c>
    </row>
    <row r="7" spans="1:11" ht="20.25" x14ac:dyDescent="0.3">
      <c r="A7" s="90"/>
      <c r="B7" s="63" t="s">
        <v>6</v>
      </c>
      <c r="C7" s="63" t="s">
        <v>7</v>
      </c>
      <c r="D7" s="63" t="s">
        <v>6</v>
      </c>
      <c r="E7" s="63" t="s">
        <v>7</v>
      </c>
      <c r="F7" s="18" t="s">
        <v>6</v>
      </c>
      <c r="G7" s="63" t="s">
        <v>7</v>
      </c>
      <c r="H7" s="18" t="s">
        <v>6</v>
      </c>
      <c r="I7" s="63" t="s">
        <v>7</v>
      </c>
    </row>
    <row r="8" spans="1:11" ht="20.25" x14ac:dyDescent="0.3">
      <c r="A8" s="28" t="s">
        <v>8</v>
      </c>
      <c r="B8" s="30"/>
      <c r="C8" s="37"/>
      <c r="D8" s="53"/>
      <c r="E8" s="56"/>
      <c r="F8" s="53"/>
      <c r="G8" s="56"/>
      <c r="H8" s="53"/>
      <c r="I8" s="7"/>
    </row>
    <row r="9" spans="1:11" ht="20.25" x14ac:dyDescent="0.3">
      <c r="A9" s="8" t="s">
        <v>39</v>
      </c>
      <c r="B9" s="31">
        <v>16</v>
      </c>
      <c r="C9" s="38">
        <f>3200000+352000+1400000+12000+950000+50000+400000+427000+925000+717500+875000+80000+318000+750000+120000+120000</f>
        <v>10696500</v>
      </c>
      <c r="D9" s="31">
        <v>16</v>
      </c>
      <c r="E9" s="38">
        <f>3200000+352000+1400000+12000+950000+50000+400000+427000+925000+717500+875000+80000+318000+750000+120000+120000</f>
        <v>10696500</v>
      </c>
      <c r="F9" s="31">
        <v>16</v>
      </c>
      <c r="G9" s="38">
        <f>3200000+352000+1400000+12000+950000+50000+400000+427000+925000+717500+875000+80000+318000+750000+120000+120000</f>
        <v>10696500</v>
      </c>
      <c r="H9" s="31">
        <v>16</v>
      </c>
      <c r="I9" s="64">
        <f>3200000+352000+1400000+12000+950000+50000+400000+427000+925000+717500+875000+80000+318000+750000+120000+120000</f>
        <v>10696500</v>
      </c>
    </row>
    <row r="10" spans="1:11" ht="20.25" x14ac:dyDescent="0.3">
      <c r="A10" s="8" t="s">
        <v>40</v>
      </c>
      <c r="B10" s="31"/>
      <c r="C10" s="39"/>
      <c r="D10" s="10"/>
      <c r="E10" s="39"/>
      <c r="F10" s="10"/>
      <c r="G10" s="39"/>
      <c r="H10" s="10"/>
      <c r="I10" s="12"/>
    </row>
    <row r="11" spans="1:11" ht="20.25" x14ac:dyDescent="0.3">
      <c r="A11" s="8" t="s">
        <v>41</v>
      </c>
      <c r="B11" s="31">
        <v>3</v>
      </c>
      <c r="C11" s="39">
        <f>120000+2700000+3000000</f>
        <v>5820000</v>
      </c>
      <c r="D11" s="31">
        <v>3</v>
      </c>
      <c r="E11" s="39">
        <f>120000+2700000+3000000</f>
        <v>5820000</v>
      </c>
      <c r="F11" s="31">
        <v>3</v>
      </c>
      <c r="G11" s="39">
        <f>120000+2700000+3000000</f>
        <v>5820000</v>
      </c>
      <c r="H11" s="31">
        <v>3</v>
      </c>
      <c r="I11" s="39">
        <f>120000+2700000+3000000</f>
        <v>5820000</v>
      </c>
    </row>
    <row r="12" spans="1:11" ht="20.25" x14ac:dyDescent="0.3">
      <c r="A12" s="8" t="s">
        <v>42</v>
      </c>
      <c r="B12" s="31"/>
      <c r="C12" s="39"/>
      <c r="D12" s="10"/>
      <c r="E12" s="39"/>
      <c r="F12" s="10"/>
      <c r="G12" s="39"/>
      <c r="H12" s="10"/>
      <c r="I12" s="12"/>
    </row>
    <row r="13" spans="1:11" ht="20.25" x14ac:dyDescent="0.3">
      <c r="A13" s="8" t="s">
        <v>43</v>
      </c>
      <c r="B13" s="31">
        <v>6</v>
      </c>
      <c r="C13" s="39">
        <f>192000+276000+81000+204000+15000+144000</f>
        <v>912000</v>
      </c>
      <c r="D13" s="31">
        <v>6</v>
      </c>
      <c r="E13" s="39">
        <f>192000+276000+81000+204000+15000+144000</f>
        <v>912000</v>
      </c>
      <c r="F13" s="31">
        <v>6</v>
      </c>
      <c r="G13" s="39">
        <f>192000+276000+81000+204000+15000+144000</f>
        <v>912000</v>
      </c>
      <c r="H13" s="31">
        <v>6</v>
      </c>
      <c r="I13" s="39">
        <f>192000+276000+81000+204000+15000+144000</f>
        <v>912000</v>
      </c>
    </row>
    <row r="14" spans="1:11" ht="20.25" x14ac:dyDescent="0.3">
      <c r="A14" s="8" t="s">
        <v>44</v>
      </c>
      <c r="B14" s="31"/>
      <c r="C14" s="39"/>
      <c r="D14" s="10"/>
      <c r="E14" s="39"/>
      <c r="F14" s="10"/>
      <c r="G14" s="39"/>
      <c r="H14" s="10"/>
      <c r="I14" s="12"/>
    </row>
    <row r="15" spans="1:11" ht="20.25" x14ac:dyDescent="0.3">
      <c r="A15" s="8" t="s">
        <v>45</v>
      </c>
      <c r="B15" s="31">
        <v>6</v>
      </c>
      <c r="C15" s="39">
        <f>70000+70000+200000+200000+300000+2000000</f>
        <v>2840000</v>
      </c>
      <c r="D15" s="31">
        <v>6</v>
      </c>
      <c r="E15" s="39">
        <f>70000+70000+200000+200000+300000+2000000</f>
        <v>2840000</v>
      </c>
      <c r="F15" s="31">
        <v>6</v>
      </c>
      <c r="G15" s="39">
        <f>70000+70000+200000+200000+300000+2000000</f>
        <v>2840000</v>
      </c>
      <c r="H15" s="31">
        <v>6</v>
      </c>
      <c r="I15" s="39">
        <f>70000+70000+200000+200000+300000+2000000</f>
        <v>2840000</v>
      </c>
    </row>
    <row r="16" spans="1:11" ht="20.25" x14ac:dyDescent="0.3">
      <c r="A16" s="13" t="s">
        <v>46</v>
      </c>
      <c r="B16" s="32"/>
      <c r="C16" s="40"/>
      <c r="D16" s="54"/>
      <c r="E16" s="40"/>
      <c r="F16" s="54"/>
      <c r="G16" s="39"/>
      <c r="H16" s="10"/>
      <c r="I16" s="14"/>
    </row>
    <row r="17" spans="1:9" ht="20.25" x14ac:dyDescent="0.3">
      <c r="A17" s="15" t="s">
        <v>9</v>
      </c>
      <c r="B17" s="33">
        <f t="shared" ref="B17:I17" si="0">SUM(B8:B16)</f>
        <v>31</v>
      </c>
      <c r="C17" s="41">
        <f t="shared" si="0"/>
        <v>20268500</v>
      </c>
      <c r="D17" s="33">
        <f t="shared" si="0"/>
        <v>31</v>
      </c>
      <c r="E17" s="41">
        <f t="shared" si="0"/>
        <v>20268500</v>
      </c>
      <c r="F17" s="33">
        <f t="shared" si="0"/>
        <v>31</v>
      </c>
      <c r="G17" s="41">
        <f t="shared" si="0"/>
        <v>20268500</v>
      </c>
      <c r="H17" s="33">
        <f t="shared" si="0"/>
        <v>31</v>
      </c>
      <c r="I17" s="41">
        <f t="shared" si="0"/>
        <v>20268500</v>
      </c>
    </row>
    <row r="18" spans="1:9" ht="20.25" x14ac:dyDescent="0.3">
      <c r="A18" s="28" t="s">
        <v>10</v>
      </c>
      <c r="B18" s="30"/>
      <c r="C18" s="42"/>
      <c r="D18" s="53"/>
      <c r="E18" s="47"/>
      <c r="F18" s="53"/>
      <c r="G18" s="47"/>
      <c r="H18" s="53"/>
      <c r="I18" s="6"/>
    </row>
    <row r="19" spans="1:9" ht="20.25" x14ac:dyDescent="0.3">
      <c r="A19" s="8" t="s">
        <v>11</v>
      </c>
      <c r="B19" s="31">
        <v>21</v>
      </c>
      <c r="C19" s="43">
        <f>150000+10000+100000+50000+25000+100000+10000+120000+120000+80000+120000+30000+50000+50000+50000+50000+50000+25000+100000+50000+50000</f>
        <v>1390000</v>
      </c>
      <c r="D19" s="31">
        <v>21</v>
      </c>
      <c r="E19" s="43">
        <f>150000+10000+100000+50000+25000+100000+10000+120000+120000+80000+120000+30000+50000+50000+50000+50000+50000+25000+100000+50000+50000</f>
        <v>1390000</v>
      </c>
      <c r="F19" s="31">
        <v>21</v>
      </c>
      <c r="G19" s="43">
        <f>150000+10000+100000+50000+25000+100000+10000+120000+120000+80000+120000+30000+50000+50000+50000+50000+50000+25000+100000+50000+50000</f>
        <v>1390000</v>
      </c>
      <c r="H19" s="31">
        <v>21</v>
      </c>
      <c r="I19" s="39">
        <f>G19*3</f>
        <v>4170000</v>
      </c>
    </row>
    <row r="20" spans="1:9" ht="20.25" x14ac:dyDescent="0.3">
      <c r="A20" s="8" t="s">
        <v>12</v>
      </c>
      <c r="B20" s="31">
        <v>3</v>
      </c>
      <c r="C20" s="43">
        <f>300000+50000+100000</f>
        <v>450000</v>
      </c>
      <c r="D20" s="31">
        <v>3</v>
      </c>
      <c r="E20" s="43">
        <f>300000+50000+100000</f>
        <v>450000</v>
      </c>
      <c r="F20" s="31">
        <v>3</v>
      </c>
      <c r="G20" s="43">
        <f>300000+50000+100000</f>
        <v>450000</v>
      </c>
      <c r="H20" s="31">
        <v>3</v>
      </c>
      <c r="I20" s="43">
        <f>300000+50000+100000</f>
        <v>450000</v>
      </c>
    </row>
    <row r="21" spans="1:9" ht="20.25" x14ac:dyDescent="0.3">
      <c r="A21" s="8" t="s">
        <v>13</v>
      </c>
      <c r="B21" s="31">
        <v>4</v>
      </c>
      <c r="C21" s="43">
        <f>60000+20000+350000+100000</f>
        <v>530000</v>
      </c>
      <c r="D21" s="31">
        <v>4</v>
      </c>
      <c r="E21" s="43">
        <f>60000+20000+350000+100000</f>
        <v>530000</v>
      </c>
      <c r="F21" s="31">
        <v>4</v>
      </c>
      <c r="G21" s="43">
        <f>60000+20000+350000+100000</f>
        <v>530000</v>
      </c>
      <c r="H21" s="31">
        <v>4</v>
      </c>
      <c r="I21" s="39">
        <f>G21*3</f>
        <v>1590000</v>
      </c>
    </row>
    <row r="22" spans="1:9" ht="20.25" x14ac:dyDescent="0.3">
      <c r="A22" s="13" t="s">
        <v>51</v>
      </c>
      <c r="B22" s="32"/>
      <c r="C22" s="40"/>
      <c r="D22" s="10"/>
      <c r="E22" s="39"/>
      <c r="F22" s="10"/>
      <c r="G22" s="39"/>
      <c r="H22" s="10"/>
      <c r="I22" s="12"/>
    </row>
    <row r="23" spans="1:9" ht="20.25" x14ac:dyDescent="0.3">
      <c r="A23" s="15" t="s">
        <v>9</v>
      </c>
      <c r="B23" s="33">
        <f t="shared" ref="B23:I23" si="1">SUM(B19:B22)</f>
        <v>28</v>
      </c>
      <c r="C23" s="44">
        <f t="shared" si="1"/>
        <v>2370000</v>
      </c>
      <c r="D23" s="33">
        <f t="shared" si="1"/>
        <v>28</v>
      </c>
      <c r="E23" s="44">
        <f t="shared" si="1"/>
        <v>2370000</v>
      </c>
      <c r="F23" s="33">
        <f t="shared" si="1"/>
        <v>28</v>
      </c>
      <c r="G23" s="44">
        <f t="shared" si="1"/>
        <v>2370000</v>
      </c>
      <c r="H23" s="33">
        <f t="shared" si="1"/>
        <v>28</v>
      </c>
      <c r="I23" s="41">
        <f t="shared" si="1"/>
        <v>6210000</v>
      </c>
    </row>
    <row r="29" spans="1:9" ht="20.25" customHeight="1" x14ac:dyDescent="0.5">
      <c r="D29" s="86"/>
      <c r="E29" s="86"/>
      <c r="I29" s="61"/>
    </row>
    <row r="30" spans="1:9" ht="20.25" x14ac:dyDescent="0.25">
      <c r="A30" s="88" t="s">
        <v>2</v>
      </c>
      <c r="B30" s="91" t="s">
        <v>36</v>
      </c>
      <c r="C30" s="92"/>
      <c r="D30" s="91" t="s">
        <v>52</v>
      </c>
      <c r="E30" s="92"/>
      <c r="F30" s="91" t="s">
        <v>55</v>
      </c>
      <c r="G30" s="92"/>
      <c r="H30" s="91" t="s">
        <v>3</v>
      </c>
      <c r="I30" s="92"/>
    </row>
    <row r="31" spans="1:9" ht="20.25" x14ac:dyDescent="0.3">
      <c r="A31" s="89"/>
      <c r="B31" s="3" t="s">
        <v>4</v>
      </c>
      <c r="C31" s="45" t="s">
        <v>5</v>
      </c>
      <c r="D31" s="17" t="s">
        <v>4</v>
      </c>
      <c r="E31" s="45" t="s">
        <v>5</v>
      </c>
      <c r="F31" s="17" t="s">
        <v>4</v>
      </c>
      <c r="G31" s="45" t="s">
        <v>5</v>
      </c>
      <c r="H31" s="17" t="s">
        <v>4</v>
      </c>
      <c r="I31" s="17" t="s">
        <v>5</v>
      </c>
    </row>
    <row r="32" spans="1:9" ht="20.25" x14ac:dyDescent="0.3">
      <c r="A32" s="90"/>
      <c r="B32" s="4" t="s">
        <v>6</v>
      </c>
      <c r="C32" s="46" t="s">
        <v>7</v>
      </c>
      <c r="D32" s="18" t="s">
        <v>6</v>
      </c>
      <c r="E32" s="46" t="s">
        <v>7</v>
      </c>
      <c r="F32" s="18" t="s">
        <v>6</v>
      </c>
      <c r="G32" s="46" t="s">
        <v>7</v>
      </c>
      <c r="H32" s="18" t="s">
        <v>6</v>
      </c>
      <c r="I32" s="18" t="s">
        <v>7</v>
      </c>
    </row>
    <row r="33" spans="1:9" ht="20.25" x14ac:dyDescent="0.3">
      <c r="A33" s="19" t="s">
        <v>14</v>
      </c>
      <c r="B33" s="30"/>
      <c r="C33" s="47"/>
      <c r="D33" s="53"/>
      <c r="E33" s="47"/>
      <c r="F33" s="53"/>
      <c r="G33" s="47"/>
      <c r="H33" s="53"/>
      <c r="I33" s="6"/>
    </row>
    <row r="34" spans="1:9" ht="20.25" x14ac:dyDescent="0.3">
      <c r="A34" s="20" t="s">
        <v>15</v>
      </c>
      <c r="B34" s="31"/>
      <c r="C34" s="9"/>
      <c r="D34" s="10"/>
      <c r="E34" s="9"/>
      <c r="F34" s="10"/>
      <c r="G34" s="9"/>
      <c r="H34" s="10"/>
      <c r="I34" s="11"/>
    </row>
    <row r="35" spans="1:9" ht="20.25" x14ac:dyDescent="0.3">
      <c r="A35" s="20" t="s">
        <v>16</v>
      </c>
      <c r="B35" s="31">
        <v>10</v>
      </c>
      <c r="C35" s="39">
        <f>5589600+1737600+24000+30000+100000+10000+20000+36500+15000+10000</f>
        <v>7572700</v>
      </c>
      <c r="D35" s="31">
        <v>10</v>
      </c>
      <c r="E35" s="39">
        <f>5589600+1737600+24000+30000+100000+10000+20000+36500+15000+10000</f>
        <v>7572700</v>
      </c>
      <c r="F35" s="31">
        <v>10</v>
      </c>
      <c r="G35" s="39">
        <f>5589600+1737600+24000+30000+100000+10000+20000+36500+15000+10000</f>
        <v>7572700</v>
      </c>
      <c r="H35" s="31">
        <v>10</v>
      </c>
      <c r="I35" s="39">
        <f>G35*3</f>
        <v>22718100</v>
      </c>
    </row>
    <row r="36" spans="1:9" ht="20.25" x14ac:dyDescent="0.3">
      <c r="A36" s="58" t="s">
        <v>49</v>
      </c>
      <c r="B36" s="31">
        <v>13</v>
      </c>
      <c r="C36" s="39">
        <f>32000+40000+80000+80000+400000+10000+30000+11000+5000+20000+5000+5000+5000</f>
        <v>723000</v>
      </c>
      <c r="D36" s="31">
        <v>13</v>
      </c>
      <c r="E36" s="39">
        <f>32000+40000+80000+80000+400000+10000+30000+11000+5000+20000+5000+5000+5000</f>
        <v>723000</v>
      </c>
      <c r="F36" s="31">
        <v>13</v>
      </c>
      <c r="G36" s="39">
        <f>32000+40000+80000+80000+400000+10000+30000+11000+5000+20000+5000+5000+5000</f>
        <v>723000</v>
      </c>
      <c r="H36" s="31">
        <v>13</v>
      </c>
      <c r="I36" s="39">
        <f>G36*3</f>
        <v>2169000</v>
      </c>
    </row>
    <row r="37" spans="1:9" ht="20.25" x14ac:dyDescent="0.3">
      <c r="A37" s="20" t="s">
        <v>17</v>
      </c>
      <c r="B37" s="31">
        <v>6</v>
      </c>
      <c r="C37" s="39">
        <f>40000+200000+175000+10000+10000+30000</f>
        <v>465000</v>
      </c>
      <c r="D37" s="31">
        <v>6</v>
      </c>
      <c r="E37" s="39">
        <f>40000+200000+175000+10000+10000+30000</f>
        <v>465000</v>
      </c>
      <c r="F37" s="31">
        <v>6</v>
      </c>
      <c r="G37" s="39">
        <f>40000+200000+175000+10000+10000+30000</f>
        <v>465000</v>
      </c>
      <c r="H37" s="31">
        <v>6</v>
      </c>
      <c r="I37" s="39">
        <f>G37*3</f>
        <v>1395000</v>
      </c>
    </row>
    <row r="38" spans="1:9" ht="20.25" x14ac:dyDescent="0.3">
      <c r="A38" s="20" t="s">
        <v>18</v>
      </c>
      <c r="B38" s="31"/>
      <c r="C38" s="39"/>
      <c r="D38" s="10"/>
      <c r="E38" s="48"/>
      <c r="F38" s="10"/>
      <c r="G38" s="48"/>
      <c r="H38" s="10"/>
      <c r="I38" s="21"/>
    </row>
    <row r="39" spans="1:9" ht="20.25" x14ac:dyDescent="0.3">
      <c r="A39" s="20" t="s">
        <v>19</v>
      </c>
      <c r="B39" s="31">
        <v>24</v>
      </c>
      <c r="C39" s="48">
        <f>50000+50000+50000+100000+100000+50000+50000+100000+100000+525600+616000+582400+126661+183325+173326+928000+1172000+220000+180000+377645+89524+476940+50000+48000</f>
        <v>6399421</v>
      </c>
      <c r="D39" s="31">
        <v>24</v>
      </c>
      <c r="E39" s="48">
        <f>50000+50000+50000+100000+100000+50000+50000+100000+100000+525600+616000+582400+126661+183325+173326+928000+1172000+220000+180000+377645+89524+476940+50000+48000</f>
        <v>6399421</v>
      </c>
      <c r="F39" s="31">
        <v>24</v>
      </c>
      <c r="G39" s="48">
        <f>50000+50000+50000+100000+100000+50000+50000+100000+100000+525600+616000+582400+126661+183325+173326+928000+1172000+220000+180000+377645+89524+476940+50000+48000</f>
        <v>6399421</v>
      </c>
      <c r="H39" s="31">
        <v>24</v>
      </c>
      <c r="I39" s="21">
        <f>G39*3</f>
        <v>19198263</v>
      </c>
    </row>
    <row r="40" spans="1:9" ht="20.25" x14ac:dyDescent="0.3">
      <c r="A40" s="22" t="s">
        <v>20</v>
      </c>
      <c r="B40" s="31">
        <v>8</v>
      </c>
      <c r="C40" s="49">
        <f>60000+150000+180000+100000+100000+100000+150000+200000</f>
        <v>1040000</v>
      </c>
      <c r="D40" s="31">
        <v>8</v>
      </c>
      <c r="E40" s="49">
        <f>60000+150000+180000+100000+100000+100000+150000+200000</f>
        <v>1040000</v>
      </c>
      <c r="F40" s="31">
        <v>8</v>
      </c>
      <c r="G40" s="49">
        <f>60000+150000+180000+100000+100000+100000+150000+200000</f>
        <v>1040000</v>
      </c>
      <c r="H40" s="31">
        <v>8</v>
      </c>
      <c r="I40" s="49">
        <f>G40*3</f>
        <v>3120000</v>
      </c>
    </row>
    <row r="41" spans="1:9" ht="20.25" x14ac:dyDescent="0.3">
      <c r="A41" s="20" t="s">
        <v>21</v>
      </c>
      <c r="B41" s="31">
        <v>6</v>
      </c>
      <c r="C41" s="39">
        <f>25000+50000+100000+20000+150000+50000</f>
        <v>395000</v>
      </c>
      <c r="D41" s="31">
        <v>6</v>
      </c>
      <c r="E41" s="39">
        <f>25000+50000+100000+20000+150000+50000</f>
        <v>395000</v>
      </c>
      <c r="F41" s="31">
        <v>6</v>
      </c>
      <c r="G41" s="39">
        <f>25000+50000+100000+20000+150000+50000</f>
        <v>395000</v>
      </c>
      <c r="H41" s="31">
        <v>6</v>
      </c>
      <c r="I41" s="39">
        <f>G41*3</f>
        <v>1185000</v>
      </c>
    </row>
    <row r="42" spans="1:9" ht="20.25" x14ac:dyDescent="0.3">
      <c r="A42" s="23" t="s">
        <v>22</v>
      </c>
      <c r="B42" s="31">
        <v>7</v>
      </c>
      <c r="C42" s="39">
        <f>100000+150000+100000+150000+10000+50000+50000</f>
        <v>610000</v>
      </c>
      <c r="D42" s="31">
        <v>7</v>
      </c>
      <c r="E42" s="39">
        <f>100000+150000+100000+150000+10000+50000+50000</f>
        <v>610000</v>
      </c>
      <c r="F42" s="31">
        <v>7</v>
      </c>
      <c r="G42" s="39">
        <f>100000+150000+100000+150000+10000+50000+50000</f>
        <v>610000</v>
      </c>
      <c r="H42" s="31">
        <v>7</v>
      </c>
      <c r="I42" s="39">
        <f>G42*3</f>
        <v>1830000</v>
      </c>
    </row>
    <row r="43" spans="1:9" ht="20.25" x14ac:dyDescent="0.3">
      <c r="A43" s="15" t="s">
        <v>9</v>
      </c>
      <c r="B43" s="33">
        <f t="shared" ref="B43:I43" si="2">SUM(B35:B42)</f>
        <v>74</v>
      </c>
      <c r="C43" s="50">
        <f t="shared" si="2"/>
        <v>17205121</v>
      </c>
      <c r="D43" s="15">
        <f t="shared" si="2"/>
        <v>74</v>
      </c>
      <c r="E43" s="50">
        <f t="shared" si="2"/>
        <v>17205121</v>
      </c>
      <c r="F43" s="15">
        <f t="shared" si="2"/>
        <v>74</v>
      </c>
      <c r="G43" s="50">
        <f t="shared" si="2"/>
        <v>17205121</v>
      </c>
      <c r="H43" s="15">
        <f t="shared" si="2"/>
        <v>74</v>
      </c>
      <c r="I43" s="24">
        <f t="shared" si="2"/>
        <v>51615363</v>
      </c>
    </row>
    <row r="44" spans="1:9" ht="20.25" x14ac:dyDescent="0.3">
      <c r="A44" s="5" t="s">
        <v>23</v>
      </c>
      <c r="B44" s="69"/>
      <c r="C44" s="70"/>
      <c r="D44" s="71"/>
      <c r="E44" s="70"/>
      <c r="F44" s="71"/>
      <c r="G44" s="70"/>
      <c r="H44" s="71"/>
      <c r="I44" s="72"/>
    </row>
    <row r="45" spans="1:9" ht="20.25" x14ac:dyDescent="0.3">
      <c r="A45" s="8" t="s">
        <v>24</v>
      </c>
      <c r="B45" s="65">
        <v>6</v>
      </c>
      <c r="C45" s="39">
        <f>180000+10000+80000+40000+80000+10000</f>
        <v>400000</v>
      </c>
      <c r="D45" s="65">
        <v>6</v>
      </c>
      <c r="E45" s="39">
        <f>180000+10000+80000+40000+80000+10000</f>
        <v>400000</v>
      </c>
      <c r="F45" s="65">
        <v>6</v>
      </c>
      <c r="G45" s="39">
        <f>180000+10000+80000+40000+80000+10000</f>
        <v>400000</v>
      </c>
      <c r="H45" s="65">
        <v>6</v>
      </c>
      <c r="I45" s="39">
        <f>G45*3</f>
        <v>1200000</v>
      </c>
    </row>
    <row r="46" spans="1:9" ht="20.25" x14ac:dyDescent="0.3">
      <c r="A46" s="8" t="s">
        <v>25</v>
      </c>
      <c r="B46" s="73">
        <v>8</v>
      </c>
      <c r="C46" s="74">
        <f>74000+700000+15000+60000+30000+10000+170000+50000</f>
        <v>1109000</v>
      </c>
      <c r="D46" s="73">
        <v>8</v>
      </c>
      <c r="E46" s="74">
        <f>74000+700000+15000+60000+30000+10000+170000+50000</f>
        <v>1109000</v>
      </c>
      <c r="F46" s="73">
        <v>8</v>
      </c>
      <c r="G46" s="74">
        <f>74000+700000+15000+60000+30000+10000+170000+50000</f>
        <v>1109000</v>
      </c>
      <c r="H46" s="73">
        <v>8</v>
      </c>
      <c r="I46" s="74">
        <f>G46*3</f>
        <v>3327000</v>
      </c>
    </row>
    <row r="47" spans="1:9" ht="20.25" x14ac:dyDescent="0.3">
      <c r="A47" s="15" t="s">
        <v>9</v>
      </c>
      <c r="B47" s="67">
        <f t="shared" ref="B47:I47" si="3">SUM(B45:B46)</f>
        <v>14</v>
      </c>
      <c r="C47" s="41">
        <f t="shared" si="3"/>
        <v>1509000</v>
      </c>
      <c r="D47" s="57">
        <f t="shared" si="3"/>
        <v>14</v>
      </c>
      <c r="E47" s="41">
        <f t="shared" si="3"/>
        <v>1509000</v>
      </c>
      <c r="F47" s="57">
        <f t="shared" si="3"/>
        <v>14</v>
      </c>
      <c r="G47" s="41">
        <f t="shared" si="3"/>
        <v>1509000</v>
      </c>
      <c r="H47" s="57">
        <f t="shared" si="3"/>
        <v>14</v>
      </c>
      <c r="I47" s="68">
        <f t="shared" si="3"/>
        <v>4527000</v>
      </c>
    </row>
    <row r="48" spans="1:9" ht="20.25" x14ac:dyDescent="0.3">
      <c r="A48" s="25"/>
      <c r="B48" s="34"/>
      <c r="C48" s="51"/>
      <c r="D48" s="25"/>
      <c r="E48" s="51"/>
      <c r="F48" s="25"/>
      <c r="G48" s="51"/>
      <c r="H48" s="25"/>
      <c r="I48" s="26"/>
    </row>
    <row r="49" spans="1:9" ht="20.25" x14ac:dyDescent="0.3">
      <c r="A49" s="25"/>
      <c r="B49" s="34"/>
      <c r="C49" s="51"/>
      <c r="D49" s="25"/>
      <c r="E49" s="51"/>
      <c r="F49" s="25"/>
      <c r="G49" s="51"/>
      <c r="H49" s="25"/>
      <c r="I49" s="26"/>
    </row>
    <row r="50" spans="1:9" ht="20.25" x14ac:dyDescent="0.3">
      <c r="A50" s="25"/>
      <c r="B50" s="34"/>
      <c r="C50" s="51"/>
      <c r="D50" s="25"/>
      <c r="E50" s="51"/>
      <c r="F50" s="25"/>
      <c r="G50" s="51"/>
      <c r="H50" s="25"/>
      <c r="I50" s="26"/>
    </row>
    <row r="51" spans="1:9" ht="20.25" x14ac:dyDescent="0.3">
      <c r="A51" s="25"/>
      <c r="B51" s="34"/>
      <c r="C51" s="51"/>
      <c r="D51" s="25"/>
      <c r="E51" s="51"/>
      <c r="F51" s="25"/>
      <c r="G51" s="51"/>
      <c r="H51" s="25"/>
      <c r="I51" s="26"/>
    </row>
    <row r="52" spans="1:9" ht="20.25" x14ac:dyDescent="0.3">
      <c r="A52" s="25"/>
      <c r="B52" s="34"/>
      <c r="C52" s="51"/>
      <c r="D52" s="25"/>
      <c r="E52" s="51"/>
      <c r="F52" s="25"/>
      <c r="G52" s="51"/>
      <c r="H52" s="25"/>
      <c r="I52" s="26"/>
    </row>
    <row r="53" spans="1:9" ht="20.25" x14ac:dyDescent="0.3">
      <c r="A53" s="25"/>
      <c r="B53" s="34"/>
      <c r="C53" s="51"/>
      <c r="D53" s="25"/>
      <c r="E53" s="51"/>
      <c r="F53" s="25"/>
      <c r="G53" s="51"/>
      <c r="H53" s="25"/>
      <c r="I53" s="26"/>
    </row>
    <row r="54" spans="1:9" ht="20.25" x14ac:dyDescent="0.3">
      <c r="I54" s="16"/>
    </row>
    <row r="55" spans="1:9" ht="20.25" x14ac:dyDescent="0.3">
      <c r="I55" s="16"/>
    </row>
    <row r="56" spans="1:9" ht="21.75" x14ac:dyDescent="0.5">
      <c r="D56" s="87"/>
      <c r="E56" s="87"/>
      <c r="I56" s="61"/>
    </row>
    <row r="57" spans="1:9" ht="20.25" x14ac:dyDescent="0.25">
      <c r="A57" s="88" t="s">
        <v>2</v>
      </c>
      <c r="B57" s="91" t="s">
        <v>36</v>
      </c>
      <c r="C57" s="92"/>
      <c r="D57" s="91" t="s">
        <v>52</v>
      </c>
      <c r="E57" s="92"/>
      <c r="F57" s="91" t="s">
        <v>55</v>
      </c>
      <c r="G57" s="92"/>
      <c r="H57" s="91" t="s">
        <v>3</v>
      </c>
      <c r="I57" s="92"/>
    </row>
    <row r="58" spans="1:9" ht="20.25" x14ac:dyDescent="0.3">
      <c r="A58" s="89"/>
      <c r="B58" s="3" t="s">
        <v>4</v>
      </c>
      <c r="C58" s="45" t="s">
        <v>5</v>
      </c>
      <c r="D58" s="17" t="s">
        <v>4</v>
      </c>
      <c r="E58" s="45" t="s">
        <v>5</v>
      </c>
      <c r="F58" s="17" t="s">
        <v>4</v>
      </c>
      <c r="G58" s="45" t="s">
        <v>5</v>
      </c>
      <c r="H58" s="17" t="s">
        <v>4</v>
      </c>
      <c r="I58" s="17" t="s">
        <v>5</v>
      </c>
    </row>
    <row r="59" spans="1:9" ht="20.25" x14ac:dyDescent="0.3">
      <c r="A59" s="90"/>
      <c r="B59" s="4" t="s">
        <v>6</v>
      </c>
      <c r="C59" s="46" t="s">
        <v>7</v>
      </c>
      <c r="D59" s="18" t="s">
        <v>6</v>
      </c>
      <c r="E59" s="46" t="s">
        <v>7</v>
      </c>
      <c r="F59" s="18" t="s">
        <v>6</v>
      </c>
      <c r="G59" s="46" t="s">
        <v>7</v>
      </c>
      <c r="H59" s="18" t="s">
        <v>6</v>
      </c>
      <c r="I59" s="18" t="s">
        <v>7</v>
      </c>
    </row>
    <row r="60" spans="1:9" ht="20.25" x14ac:dyDescent="0.3">
      <c r="A60" s="5" t="s">
        <v>26</v>
      </c>
      <c r="B60" s="30"/>
      <c r="C60" s="47"/>
      <c r="D60" s="53"/>
      <c r="E60" s="47"/>
      <c r="F60" s="53"/>
      <c r="G60" s="47"/>
      <c r="H60" s="53"/>
      <c r="I60" s="6"/>
    </row>
    <row r="61" spans="1:9" ht="20.25" x14ac:dyDescent="0.3">
      <c r="A61" s="8" t="s">
        <v>27</v>
      </c>
      <c r="B61" s="65"/>
      <c r="C61" s="66"/>
      <c r="D61" s="65"/>
      <c r="E61" s="66"/>
      <c r="F61" s="65"/>
      <c r="G61" s="66"/>
      <c r="H61" s="65"/>
      <c r="I61" s="66"/>
    </row>
    <row r="62" spans="1:9" ht="20.25" x14ac:dyDescent="0.3">
      <c r="A62" s="8" t="s">
        <v>28</v>
      </c>
      <c r="B62" s="65">
        <v>4</v>
      </c>
      <c r="C62" s="66">
        <f>50000+50000+5000+10000</f>
        <v>115000</v>
      </c>
      <c r="D62" s="65">
        <v>4</v>
      </c>
      <c r="E62" s="66">
        <f>50000+50000+5000+10000</f>
        <v>115000</v>
      </c>
      <c r="F62" s="65">
        <v>4</v>
      </c>
      <c r="G62" s="66">
        <f>50000+50000+5000+10000</f>
        <v>115000</v>
      </c>
      <c r="H62" s="65">
        <v>4</v>
      </c>
      <c r="I62" s="66">
        <f>G62*3</f>
        <v>345000</v>
      </c>
    </row>
    <row r="63" spans="1:9" ht="20.25" x14ac:dyDescent="0.3">
      <c r="A63" s="8" t="s">
        <v>29</v>
      </c>
      <c r="B63" s="75"/>
      <c r="C63" s="76"/>
      <c r="D63" s="76"/>
      <c r="E63" s="76"/>
      <c r="F63" s="76"/>
      <c r="G63" s="76"/>
      <c r="H63" s="76"/>
      <c r="I63" s="76"/>
    </row>
    <row r="64" spans="1:9" ht="20.25" x14ac:dyDescent="0.3">
      <c r="A64" s="8" t="s">
        <v>38</v>
      </c>
      <c r="B64" s="75">
        <v>2</v>
      </c>
      <c r="C64" s="76">
        <v>20000</v>
      </c>
      <c r="D64" s="75">
        <v>2</v>
      </c>
      <c r="E64" s="76">
        <v>20000</v>
      </c>
      <c r="F64" s="75">
        <v>2</v>
      </c>
      <c r="G64" s="76">
        <v>20000</v>
      </c>
      <c r="H64" s="75">
        <v>2</v>
      </c>
      <c r="I64" s="76">
        <v>60000</v>
      </c>
    </row>
    <row r="65" spans="1:9" ht="20.25" x14ac:dyDescent="0.3">
      <c r="A65" s="8" t="s">
        <v>27</v>
      </c>
      <c r="B65" s="75"/>
      <c r="C65" s="76"/>
      <c r="D65" s="76"/>
      <c r="E65" s="76"/>
      <c r="F65" s="76"/>
      <c r="G65" s="76"/>
      <c r="H65" s="76"/>
      <c r="I65" s="76"/>
    </row>
    <row r="66" spans="1:9" ht="20.25" x14ac:dyDescent="0.3">
      <c r="A66" s="8" t="s">
        <v>47</v>
      </c>
      <c r="B66" s="75">
        <v>2</v>
      </c>
      <c r="C66" s="76">
        <v>20000</v>
      </c>
      <c r="D66" s="75">
        <v>2</v>
      </c>
      <c r="E66" s="76">
        <v>20000</v>
      </c>
      <c r="F66" s="75">
        <v>2</v>
      </c>
      <c r="G66" s="76">
        <v>20000</v>
      </c>
      <c r="H66" s="75">
        <v>2</v>
      </c>
      <c r="I66" s="76">
        <v>60000</v>
      </c>
    </row>
    <row r="67" spans="1:9" ht="20.25" x14ac:dyDescent="0.3">
      <c r="A67" s="8" t="s">
        <v>48</v>
      </c>
      <c r="B67" s="35"/>
      <c r="C67" s="55"/>
      <c r="D67" s="55"/>
      <c r="E67" s="55"/>
      <c r="F67" s="55"/>
      <c r="G67" s="55"/>
      <c r="H67" s="55"/>
      <c r="I67" s="55"/>
    </row>
    <row r="68" spans="1:9" s="52" customFormat="1" ht="20.25" x14ac:dyDescent="0.3">
      <c r="A68" s="15" t="s">
        <v>9</v>
      </c>
      <c r="B68" s="77">
        <v>8</v>
      </c>
      <c r="C68" s="78">
        <f>SUM(C61:C67)</f>
        <v>155000</v>
      </c>
      <c r="D68" s="77">
        <f>SUM(D61:D66)</f>
        <v>8</v>
      </c>
      <c r="E68" s="78">
        <f>SUM(E61:E67)</f>
        <v>155000</v>
      </c>
      <c r="F68" s="77">
        <f>SUM(F61:F67)</f>
        <v>8</v>
      </c>
      <c r="G68" s="78">
        <f>SUM(G61:G67)</f>
        <v>155000</v>
      </c>
      <c r="H68" s="77">
        <f>SUM(H61:H67)</f>
        <v>8</v>
      </c>
      <c r="I68" s="78">
        <f>SUM(I61:I67)</f>
        <v>465000</v>
      </c>
    </row>
    <row r="69" spans="1:9" ht="20.25" x14ac:dyDescent="0.3">
      <c r="A69" s="19" t="s">
        <v>30</v>
      </c>
      <c r="B69" s="30"/>
      <c r="C69" s="47"/>
      <c r="D69" s="53"/>
      <c r="E69" s="47"/>
      <c r="F69" s="53"/>
      <c r="G69" s="47"/>
      <c r="H69" s="53"/>
      <c r="I69" s="6"/>
    </row>
    <row r="70" spans="1:9" ht="20.25" x14ac:dyDescent="0.3">
      <c r="A70" s="20" t="s">
        <v>31</v>
      </c>
      <c r="B70" s="75">
        <v>8</v>
      </c>
      <c r="C70" s="76">
        <f>5275+36000+10000+100000+50000+400000+50000+40000</f>
        <v>691275</v>
      </c>
      <c r="D70" s="75">
        <v>8</v>
      </c>
      <c r="E70" s="76">
        <f>5275+36000+10000+100000+50000+400000+50000+40000</f>
        <v>691275</v>
      </c>
      <c r="F70" s="75">
        <v>8</v>
      </c>
      <c r="G70" s="76">
        <f>5275+36000+10000+100000+50000+400000+50000+40000</f>
        <v>691275</v>
      </c>
      <c r="H70" s="75">
        <v>8</v>
      </c>
      <c r="I70" s="76">
        <f>G70*3</f>
        <v>2073825</v>
      </c>
    </row>
    <row r="71" spans="1:9" ht="20.25" x14ac:dyDescent="0.3">
      <c r="A71" s="20" t="s">
        <v>32</v>
      </c>
      <c r="B71" s="75">
        <v>5</v>
      </c>
      <c r="C71" s="76">
        <f>300000+200000+10000+200000+100000</f>
        <v>810000</v>
      </c>
      <c r="D71" s="75">
        <v>5</v>
      </c>
      <c r="E71" s="76">
        <f>300000+200000+10000+200000+100000</f>
        <v>810000</v>
      </c>
      <c r="F71" s="75">
        <v>5</v>
      </c>
      <c r="G71" s="76">
        <f>300000+200000+10000+200000+100000</f>
        <v>810000</v>
      </c>
      <c r="H71" s="75">
        <v>5</v>
      </c>
      <c r="I71" s="76">
        <f>G71*3</f>
        <v>2430000</v>
      </c>
    </row>
    <row r="72" spans="1:9" ht="20.25" x14ac:dyDescent="0.3">
      <c r="A72" s="20" t="s">
        <v>33</v>
      </c>
      <c r="B72" s="75">
        <v>4</v>
      </c>
      <c r="C72" s="76">
        <f>500000+30000+100000+100000</f>
        <v>730000</v>
      </c>
      <c r="D72" s="75">
        <v>4</v>
      </c>
      <c r="E72" s="76">
        <f>500000+30000+100000+100000</f>
        <v>730000</v>
      </c>
      <c r="F72" s="75">
        <v>4</v>
      </c>
      <c r="G72" s="76">
        <f>500000+30000+100000+100000</f>
        <v>730000</v>
      </c>
      <c r="H72" s="75">
        <v>4</v>
      </c>
      <c r="I72" s="76">
        <f>500000+30000+100000+100000</f>
        <v>730000</v>
      </c>
    </row>
    <row r="73" spans="1:9" ht="20.25" x14ac:dyDescent="0.3">
      <c r="A73" s="20" t="s">
        <v>53</v>
      </c>
      <c r="B73" s="75">
        <v>24</v>
      </c>
      <c r="C73" s="76">
        <f>200000+200000+200000+500000+400000+15000+15000+15000+60000+100000+150000+20000+600000+2190000+600000+20000+200000+150000+150000+200000+100000+200000+3500000+10000</f>
        <v>9795000</v>
      </c>
      <c r="D73" s="75">
        <v>24</v>
      </c>
      <c r="E73" s="76">
        <f>200000+200000+200000+500000+400000+15000+15000+15000+60000+100000+150000+20000+600000+2190000+600000+20000+200000+150000+150000+200000+100000+200000+3500000+10000</f>
        <v>9795000</v>
      </c>
      <c r="F73" s="75">
        <v>24</v>
      </c>
      <c r="G73" s="76">
        <f>200000+200000+200000+500000+400000+15000+15000+15000+60000+100000+150000+20000+600000+2190000+600000+20000+200000+150000+150000+200000+100000+200000+3500000+10000</f>
        <v>9795000</v>
      </c>
      <c r="H73" s="75">
        <v>24</v>
      </c>
      <c r="I73" s="76">
        <f>G73*3</f>
        <v>29385000</v>
      </c>
    </row>
    <row r="74" spans="1:9" ht="20.25" x14ac:dyDescent="0.3">
      <c r="A74" s="20" t="s">
        <v>34</v>
      </c>
      <c r="B74" s="79">
        <v>7</v>
      </c>
      <c r="C74" s="80">
        <f>10000+15000+45000+45000+45000+20000+100000</f>
        <v>280000</v>
      </c>
      <c r="D74" s="79">
        <v>7</v>
      </c>
      <c r="E74" s="80">
        <f>10000+15000+45000+45000+45000+20000+100000</f>
        <v>280000</v>
      </c>
      <c r="F74" s="79">
        <v>7</v>
      </c>
      <c r="G74" s="80">
        <f>10000+15000+45000+45000+45000+20000+100000</f>
        <v>280000</v>
      </c>
      <c r="H74" s="79">
        <v>7</v>
      </c>
      <c r="I74" s="80">
        <f>G74*3</f>
        <v>840000</v>
      </c>
    </row>
    <row r="75" spans="1:9" ht="21" thickBot="1" x14ac:dyDescent="0.35">
      <c r="A75" s="15" t="s">
        <v>9</v>
      </c>
      <c r="B75" s="81">
        <v>48</v>
      </c>
      <c r="C75" s="82">
        <f>SUM(C70:C74)</f>
        <v>12306275</v>
      </c>
      <c r="D75" s="81">
        <v>48</v>
      </c>
      <c r="E75" s="82">
        <f>SUM(E70:E74)</f>
        <v>12306275</v>
      </c>
      <c r="F75" s="81">
        <v>48</v>
      </c>
      <c r="G75" s="82">
        <f>SUM(G70:G74)</f>
        <v>12306275</v>
      </c>
      <c r="H75" s="81">
        <v>48</v>
      </c>
      <c r="I75" s="83">
        <f>SUM(I70:I74)</f>
        <v>35458825</v>
      </c>
    </row>
    <row r="76" spans="1:9" ht="20.25" x14ac:dyDescent="0.3">
      <c r="A76" s="27" t="s">
        <v>35</v>
      </c>
      <c r="B76" s="84">
        <f t="shared" ref="B76:I76" si="4">B75+B68+B47+B43+B23+B17</f>
        <v>203</v>
      </c>
      <c r="C76" s="84">
        <f t="shared" si="4"/>
        <v>53813896</v>
      </c>
      <c r="D76" s="84">
        <f t="shared" si="4"/>
        <v>203</v>
      </c>
      <c r="E76" s="84">
        <f t="shared" si="4"/>
        <v>53813896</v>
      </c>
      <c r="F76" s="84">
        <f t="shared" si="4"/>
        <v>203</v>
      </c>
      <c r="G76" s="84">
        <f t="shared" si="4"/>
        <v>53813896</v>
      </c>
      <c r="H76" s="84">
        <f t="shared" si="4"/>
        <v>203</v>
      </c>
      <c r="I76" s="84">
        <f t="shared" si="4"/>
        <v>118544688</v>
      </c>
    </row>
    <row r="77" spans="1:9" x14ac:dyDescent="0.25">
      <c r="I77" s="2" t="s">
        <v>37</v>
      </c>
    </row>
  </sheetData>
  <mergeCells count="21">
    <mergeCell ref="A57:A59"/>
    <mergeCell ref="B57:C57"/>
    <mergeCell ref="D57:E57"/>
    <mergeCell ref="F57:G57"/>
    <mergeCell ref="H57:I57"/>
    <mergeCell ref="D1:E1"/>
    <mergeCell ref="D29:E29"/>
    <mergeCell ref="D56:E56"/>
    <mergeCell ref="A30:A32"/>
    <mergeCell ref="B30:C30"/>
    <mergeCell ref="D30:E30"/>
    <mergeCell ref="A2:I2"/>
    <mergeCell ref="A3:I3"/>
    <mergeCell ref="A4:I4"/>
    <mergeCell ref="B5:C5"/>
    <mergeCell ref="D5:E5"/>
    <mergeCell ref="F5:G5"/>
    <mergeCell ref="H5:I5"/>
    <mergeCell ref="A5:A7"/>
    <mergeCell ref="F30:G30"/>
    <mergeCell ref="H30:I30"/>
  </mergeCells>
  <pageMargins left="3.937007874015748E-2" right="3.937007874015748E-2" top="0.15748031496062992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</dc:creator>
  <cp:lastModifiedBy>JUG</cp:lastModifiedBy>
  <cp:lastPrinted>2015-10-26T03:45:55Z</cp:lastPrinted>
  <dcterms:created xsi:type="dcterms:W3CDTF">2014-05-12T02:52:00Z</dcterms:created>
  <dcterms:modified xsi:type="dcterms:W3CDTF">2016-06-01T03:42:47Z</dcterms:modified>
</cp:coreProperties>
</file>